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haigh/Desktop/Examples/"/>
    </mc:Choice>
  </mc:AlternateContent>
  <xr:revisionPtr revIDLastSave="0" documentId="13_ncr:1_{E315CEA4-DEB3-B34B-84D3-A0E266CD45AB}" xr6:coauthVersionLast="43" xr6:coauthVersionMax="43" xr10:uidLastSave="{00000000-0000-0000-0000-000000000000}"/>
  <bookViews>
    <workbookView xWindow="-34780" yWindow="-9760" windowWidth="29680" windowHeight="14220" xr2:uid="{F2383E61-71C5-7044-BB4E-16955E265BA0}"/>
  </bookViews>
  <sheets>
    <sheet name="Full Ratchet" sheetId="3" r:id="rId1"/>
    <sheet name="Broad-Based" sheetId="5" r:id="rId2"/>
    <sheet name="Narrow-Based" sheetId="6" r:id="rId3"/>
  </sheets>
  <calcPr calcId="191029" iterate="1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7" i="5" l="1"/>
  <c r="B28" i="6"/>
  <c r="B27" i="6"/>
  <c r="B19" i="6"/>
  <c r="L10" i="6"/>
  <c r="B38" i="6" s="1"/>
  <c r="H10" i="6"/>
  <c r="E10" i="6"/>
  <c r="C10" i="6"/>
  <c r="B10" i="6"/>
  <c r="I9" i="6"/>
  <c r="H9" i="6"/>
  <c r="D9" i="6"/>
  <c r="I8" i="6"/>
  <c r="H8" i="6"/>
  <c r="D8" i="6"/>
  <c r="I7" i="6"/>
  <c r="H7" i="6"/>
  <c r="D7" i="6"/>
  <c r="I6" i="6"/>
  <c r="H6" i="6"/>
  <c r="D6" i="6"/>
  <c r="D10" i="6" s="1"/>
  <c r="B15" i="6" s="1"/>
  <c r="B16" i="6" s="1"/>
  <c r="B38" i="5"/>
  <c r="B31" i="3"/>
  <c r="L10" i="5"/>
  <c r="E10" i="5"/>
  <c r="B19" i="5" s="1"/>
  <c r="C10" i="5"/>
  <c r="B10" i="5"/>
  <c r="I9" i="5"/>
  <c r="H9" i="5"/>
  <c r="D9" i="5"/>
  <c r="I8" i="5"/>
  <c r="H8" i="5"/>
  <c r="D8" i="5"/>
  <c r="I7" i="5"/>
  <c r="H7" i="5"/>
  <c r="D7" i="5"/>
  <c r="I6" i="5"/>
  <c r="H6" i="5"/>
  <c r="D6" i="5"/>
  <c r="L10" i="3"/>
  <c r="H7" i="3"/>
  <c r="I7" i="3"/>
  <c r="H8" i="3"/>
  <c r="I8" i="3"/>
  <c r="H9" i="3"/>
  <c r="I9" i="3"/>
  <c r="I6" i="3"/>
  <c r="H6" i="3"/>
  <c r="D7" i="3"/>
  <c r="D8" i="3"/>
  <c r="D9" i="3"/>
  <c r="D6" i="3"/>
  <c r="C10" i="3"/>
  <c r="E10" i="3"/>
  <c r="B19" i="3" s="1"/>
  <c r="B10" i="3"/>
  <c r="F8" i="6" l="1"/>
  <c r="F9" i="6"/>
  <c r="J9" i="6" s="1"/>
  <c r="F7" i="6"/>
  <c r="J7" i="6" s="1"/>
  <c r="K7" i="6" s="1"/>
  <c r="B26" i="6"/>
  <c r="F6" i="6"/>
  <c r="K9" i="6"/>
  <c r="G9" i="6"/>
  <c r="I10" i="6"/>
  <c r="G6" i="6"/>
  <c r="I10" i="5"/>
  <c r="H10" i="5"/>
  <c r="D10" i="5"/>
  <c r="B15" i="5" s="1"/>
  <c r="B16" i="5" s="1"/>
  <c r="B26" i="5" s="1"/>
  <c r="H10" i="3"/>
  <c r="I10" i="3"/>
  <c r="D10" i="3"/>
  <c r="B15" i="3" s="1"/>
  <c r="B16" i="3" s="1"/>
  <c r="G7" i="6" l="1"/>
  <c r="J6" i="6"/>
  <c r="F10" i="6"/>
  <c r="J8" i="6"/>
  <c r="G8" i="6"/>
  <c r="G10" i="6" s="1"/>
  <c r="B28" i="5"/>
  <c r="F8" i="5"/>
  <c r="F7" i="5"/>
  <c r="F9" i="5"/>
  <c r="F6" i="5"/>
  <c r="F6" i="3"/>
  <c r="F9" i="3"/>
  <c r="F7" i="3"/>
  <c r="F8" i="3"/>
  <c r="B18" i="6" l="1"/>
  <c r="K6" i="6"/>
  <c r="J10" i="6"/>
  <c r="K8" i="6"/>
  <c r="J6" i="5"/>
  <c r="F10" i="5"/>
  <c r="G6" i="5"/>
  <c r="J9" i="5"/>
  <c r="G9" i="5"/>
  <c r="J7" i="5"/>
  <c r="G7" i="5"/>
  <c r="G8" i="5"/>
  <c r="J8" i="5"/>
  <c r="J9" i="3"/>
  <c r="K9" i="3" s="1"/>
  <c r="G9" i="3"/>
  <c r="J8" i="3"/>
  <c r="K8" i="3" s="1"/>
  <c r="G8" i="3"/>
  <c r="J7" i="3"/>
  <c r="K7" i="3" s="1"/>
  <c r="G7" i="3"/>
  <c r="J6" i="3"/>
  <c r="G6" i="3"/>
  <c r="F10" i="3"/>
  <c r="K10" i="6" l="1"/>
  <c r="B23" i="6" s="1"/>
  <c r="G10" i="5"/>
  <c r="K9" i="5"/>
  <c r="K7" i="5"/>
  <c r="K8" i="5"/>
  <c r="J10" i="5"/>
  <c r="K6" i="5"/>
  <c r="G10" i="3"/>
  <c r="K6" i="3"/>
  <c r="K10" i="3" s="1"/>
  <c r="B23" i="3" s="1"/>
  <c r="J10" i="3"/>
  <c r="B18" i="5" l="1"/>
  <c r="K10" i="5"/>
  <c r="B23" i="5" s="1"/>
  <c r="B18" i="3"/>
  <c r="M6" i="5"/>
  <c r="N6" i="5"/>
  <c r="O6" i="5"/>
  <c r="M7" i="5"/>
  <c r="N7" i="5"/>
  <c r="O7" i="5"/>
  <c r="M8" i="5"/>
  <c r="N8" i="5"/>
  <c r="O8" i="5"/>
  <c r="M9" i="5"/>
  <c r="N9" i="5"/>
  <c r="O9" i="5"/>
  <c r="M10" i="5"/>
  <c r="N10" i="5"/>
  <c r="O10" i="5"/>
  <c r="B29" i="5"/>
  <c r="B30" i="5"/>
  <c r="B31" i="5"/>
  <c r="B32" i="5"/>
  <c r="B34" i="5"/>
  <c r="B35" i="5"/>
  <c r="B37" i="5"/>
  <c r="M6" i="3"/>
  <c r="N6" i="3"/>
  <c r="O6" i="3"/>
  <c r="M7" i="3"/>
  <c r="N7" i="3"/>
  <c r="O7" i="3"/>
  <c r="M8" i="3"/>
  <c r="N8" i="3"/>
  <c r="O8" i="3"/>
  <c r="M9" i="3"/>
  <c r="N9" i="3"/>
  <c r="O9" i="3"/>
  <c r="M10" i="3"/>
  <c r="N10" i="3"/>
  <c r="O10" i="3"/>
  <c r="B25" i="3"/>
  <c r="B26" i="3"/>
  <c r="B27" i="3"/>
  <c r="B28" i="3"/>
  <c r="B30" i="3"/>
  <c r="M6" i="6"/>
  <c r="N6" i="6"/>
  <c r="O6" i="6"/>
  <c r="M7" i="6"/>
  <c r="N7" i="6"/>
  <c r="O7" i="6"/>
  <c r="M8" i="6"/>
  <c r="N8" i="6"/>
  <c r="O8" i="6"/>
  <c r="M9" i="6"/>
  <c r="N9" i="6"/>
  <c r="O9" i="6"/>
  <c r="M10" i="6"/>
  <c r="N10" i="6"/>
  <c r="O10" i="6"/>
  <c r="B29" i="6"/>
  <c r="B30" i="6"/>
  <c r="B31" i="6"/>
  <c r="B32" i="6"/>
  <c r="B34" i="6"/>
  <c r="B35" i="6"/>
  <c r="B37" i="6"/>
</calcChain>
</file>

<file path=xl/sharedStrings.xml><?xml version="1.0" encoding="utf-8"?>
<sst xmlns="http://schemas.openxmlformats.org/spreadsheetml/2006/main" count="131" uniqueCount="39">
  <si>
    <t>Series A</t>
  </si>
  <si>
    <t>Series A Shares</t>
  </si>
  <si>
    <t>Options</t>
  </si>
  <si>
    <t>Series B</t>
  </si>
  <si>
    <t>Series B Premoney</t>
  </si>
  <si>
    <t>Series B Shares</t>
  </si>
  <si>
    <t>Shareholder</t>
  </si>
  <si>
    <t>Total</t>
  </si>
  <si>
    <t>Series A Share Price</t>
  </si>
  <si>
    <t>%FD</t>
  </si>
  <si>
    <t>Premoney Shares Outstanding</t>
  </si>
  <si>
    <t>Series B Share Price</t>
  </si>
  <si>
    <t>Common Shares</t>
  </si>
  <si>
    <t>Series A Premoney</t>
  </si>
  <si>
    <t>Total Shares</t>
  </si>
  <si>
    <t>A</t>
  </si>
  <si>
    <t>B</t>
  </si>
  <si>
    <t>C</t>
  </si>
  <si>
    <t>Fully Diluted Premoney Shares Outstanding</t>
  </si>
  <si>
    <t>Fully Diluted Shares Outstanding</t>
  </si>
  <si>
    <t>Series A Investment ($)</t>
  </si>
  <si>
    <t>Founder</t>
  </si>
  <si>
    <t>Management</t>
  </si>
  <si>
    <t>Fully Diluted Postmoney Shares Outstanding</t>
  </si>
  <si>
    <t>Postmoney Valuation</t>
  </si>
  <si>
    <t>Postmoney Valuation Check</t>
  </si>
  <si>
    <t>Series B Investment ($)</t>
  </si>
  <si>
    <t>Series A Antidilution Multiplier</t>
  </si>
  <si>
    <t>Series A Antidilution Shares</t>
  </si>
  <si>
    <t>CP1</t>
  </si>
  <si>
    <t>CP2</t>
  </si>
  <si>
    <t>CP2 = CP1 x (A+B) / (A+C)</t>
  </si>
  <si>
    <t>where</t>
  </si>
  <si>
    <t>Series A Antidilution Ratio</t>
  </si>
  <si>
    <t>***Note that this includes all options. In some instances this formula will only include allocated options or no options at all.</t>
  </si>
  <si>
    <t>Full Ratchet Antidilution Example</t>
  </si>
  <si>
    <t>Broad-Based Weighted Average Antidilution Example</t>
  </si>
  <si>
    <t>Narrow-Based Weighted Average Antidilution Example</t>
  </si>
  <si>
    <t>***Note that this multiplier is applied to the number of existing Series A shares and increases the number of fully diluted shares outstanding.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</si>
</sst>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  <numFmt numFmtId="169" formatCode="_(* #,##0.00000_);_(* \(#,##0.00000\);_(* &quot;-&quot;??_);_(@_)"/>
    <numFmt numFmtId="174" formatCode="_(* #,##0.0000_);_(* \(#,##0.0000\);_(* &quot;-&quot;??_);_(@_)"/>
  </numFmts>
  <fonts count="5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-0.499984740745262"/>
        <bgColor theme="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theme="4"/>
      </patternFill>
    </fill>
    <fill>
      <patternFill patternType="solid">
        <fgColor theme="9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44" fontId="0" fillId="0" borderId="0" xfId="2" applyFont="1"/>
    <xf numFmtId="164" fontId="0" fillId="0" borderId="0" xfId="1" applyNumberFormat="1" applyFont="1"/>
    <xf numFmtId="9" fontId="0" fillId="0" borderId="0" xfId="3" applyFont="1"/>
    <xf numFmtId="10" fontId="0" fillId="0" borderId="0" xfId="3" applyNumberFormat="1" applyFont="1"/>
    <xf numFmtId="166" fontId="0" fillId="0" borderId="0" xfId="2" applyNumberFormat="1" applyFont="1"/>
    <xf numFmtId="164" fontId="0" fillId="0" borderId="0" xfId="0" applyNumberFormat="1" applyFont="1"/>
    <xf numFmtId="10" fontId="0" fillId="0" borderId="0" xfId="0" applyNumberFormat="1" applyFont="1"/>
    <xf numFmtId="166" fontId="0" fillId="0" borderId="0" xfId="0" applyNumberFormat="1"/>
    <xf numFmtId="165" fontId="0" fillId="0" borderId="0" xfId="3" applyNumberFormat="1" applyFont="1"/>
    <xf numFmtId="0" fontId="2" fillId="0" borderId="0" xfId="0" applyFont="1"/>
    <xf numFmtId="169" fontId="0" fillId="0" borderId="0" xfId="1" applyNumberFormat="1" applyFont="1"/>
    <xf numFmtId="164" fontId="0" fillId="0" borderId="1" xfId="0" applyNumberFormat="1" applyFont="1" applyBorder="1"/>
    <xf numFmtId="0" fontId="2" fillId="0" borderId="1" xfId="0" applyFont="1" applyBorder="1"/>
    <xf numFmtId="0" fontId="0" fillId="0" borderId="0" xfId="0" applyBorder="1"/>
    <xf numFmtId="0" fontId="0" fillId="0" borderId="0" xfId="0" applyFont="1" applyBorder="1"/>
    <xf numFmtId="164" fontId="0" fillId="0" borderId="0" xfId="1" applyNumberFormat="1" applyFont="1" applyBorder="1"/>
    <xf numFmtId="10" fontId="0" fillId="0" borderId="0" xfId="3" applyNumberFormat="1" applyFont="1" applyBorder="1"/>
    <xf numFmtId="0" fontId="2" fillId="0" borderId="0" xfId="0" applyFont="1" applyBorder="1"/>
    <xf numFmtId="164" fontId="2" fillId="0" borderId="0" xfId="0" applyNumberFormat="1" applyFont="1" applyBorder="1"/>
    <xf numFmtId="0" fontId="0" fillId="0" borderId="1" xfId="0" applyFont="1" applyBorder="1"/>
    <xf numFmtId="10" fontId="0" fillId="0" borderId="1" xfId="3" applyNumberFormat="1" applyFont="1" applyBorder="1"/>
    <xf numFmtId="164" fontId="2" fillId="0" borderId="2" xfId="0" applyNumberFormat="1" applyFont="1" applyBorder="1"/>
    <xf numFmtId="0" fontId="0" fillId="0" borderId="0" xfId="0" applyBorder="1" applyAlignment="1">
      <alignment wrapText="1"/>
    </xf>
    <xf numFmtId="164" fontId="0" fillId="0" borderId="0" xfId="0" applyNumberFormat="1" applyBorder="1"/>
    <xf numFmtId="166" fontId="0" fillId="3" borderId="0" xfId="2" applyNumberFormat="1" applyFont="1" applyFill="1"/>
    <xf numFmtId="0" fontId="3" fillId="4" borderId="1" xfId="0" applyFont="1" applyFill="1" applyBorder="1" applyAlignment="1">
      <alignment wrapText="1"/>
    </xf>
    <xf numFmtId="166" fontId="2" fillId="0" borderId="2" xfId="2" applyNumberFormat="1" applyFont="1" applyBorder="1"/>
    <xf numFmtId="166" fontId="0" fillId="3" borderId="0" xfId="2" applyNumberFormat="1" applyFont="1" applyFill="1" applyBorder="1"/>
    <xf numFmtId="164" fontId="0" fillId="3" borderId="0" xfId="1" applyNumberFormat="1" applyFont="1" applyFill="1" applyBorder="1"/>
    <xf numFmtId="43" fontId="0" fillId="3" borderId="0" xfId="1" applyNumberFormat="1" applyFont="1" applyFill="1" applyBorder="1"/>
    <xf numFmtId="43" fontId="0" fillId="3" borderId="1" xfId="1" applyNumberFormat="1" applyFont="1" applyFill="1" applyBorder="1"/>
    <xf numFmtId="44" fontId="2" fillId="0" borderId="0" xfId="2" applyFont="1" applyAlignment="1">
      <alignment horizontal="center"/>
    </xf>
    <xf numFmtId="0" fontId="3" fillId="6" borderId="1" xfId="0" applyFont="1" applyFill="1" applyBorder="1" applyAlignment="1">
      <alignment wrapText="1"/>
    </xf>
    <xf numFmtId="44" fontId="0" fillId="0" borderId="1" xfId="2" applyFont="1" applyBorder="1"/>
    <xf numFmtId="0" fontId="0" fillId="0" borderId="0" xfId="0" applyFill="1"/>
    <xf numFmtId="169" fontId="0" fillId="0" borderId="0" xfId="1" applyNumberFormat="1" applyFont="1" applyFill="1"/>
    <xf numFmtId="0" fontId="2" fillId="0" borderId="0" xfId="0" applyFont="1" applyAlignment="1">
      <alignment horizontal="center"/>
    </xf>
    <xf numFmtId="44" fontId="0" fillId="0" borderId="0" xfId="2" applyNumberFormat="1" applyFont="1"/>
    <xf numFmtId="174" fontId="0" fillId="0" borderId="0" xfId="1" applyNumberFormat="1" applyFont="1"/>
    <xf numFmtId="44" fontId="4" fillId="0" borderId="0" xfId="2" applyFont="1"/>
    <xf numFmtId="0" fontId="3" fillId="2" borderId="1" xfId="0" applyFont="1" applyFill="1" applyBorder="1" applyAlignment="1">
      <alignment wrapText="1"/>
    </xf>
    <xf numFmtId="0" fontId="3" fillId="2" borderId="1" xfId="2" applyNumberFormat="1" applyFont="1" applyFill="1" applyBorder="1" applyAlignment="1">
      <alignment wrapText="1"/>
    </xf>
    <xf numFmtId="0" fontId="3" fillId="5" borderId="1" xfId="2" applyNumberFormat="1" applyFont="1" applyFill="1" applyBorder="1" applyAlignment="1">
      <alignment wrapText="1"/>
    </xf>
    <xf numFmtId="0" fontId="3" fillId="5" borderId="1" xfId="0" applyFont="1" applyFill="1" applyBorder="1" applyAlignment="1">
      <alignment wrapText="1"/>
    </xf>
    <xf numFmtId="0" fontId="4" fillId="0" borderId="0" xfId="0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97848-ABA8-784C-AE95-D685E9397263}">
  <dimension ref="A1:O36"/>
  <sheetViews>
    <sheetView tabSelected="1" workbookViewId="0">
      <selection activeCell="B3" sqref="B3"/>
    </sheetView>
  </sheetViews>
  <sheetFormatPr baseColWidth="10" defaultRowHeight="16"/>
  <cols>
    <col min="1" max="1" width="32.6640625" customWidth="1"/>
    <col min="2" max="2" width="16.6640625" style="1" customWidth="1"/>
    <col min="3" max="15" width="16.6640625" customWidth="1"/>
  </cols>
  <sheetData>
    <row r="1" spans="1:15">
      <c r="A1" s="10" t="s">
        <v>35</v>
      </c>
    </row>
    <row r="4" spans="1:15">
      <c r="A4" s="10"/>
      <c r="B4" s="32" t="s">
        <v>0</v>
      </c>
      <c r="C4" s="32"/>
      <c r="D4" s="32"/>
      <c r="E4" s="32"/>
      <c r="F4" s="32"/>
      <c r="G4" s="32"/>
      <c r="H4" s="37" t="s">
        <v>3</v>
      </c>
      <c r="I4" s="37"/>
      <c r="J4" s="37"/>
      <c r="K4" s="37"/>
      <c r="L4" s="37"/>
      <c r="M4" s="37"/>
      <c r="N4" s="37"/>
      <c r="O4" s="37"/>
    </row>
    <row r="5" spans="1:15" s="23" customFormat="1" ht="51">
      <c r="A5" s="41" t="s">
        <v>6</v>
      </c>
      <c r="B5" s="42" t="s">
        <v>12</v>
      </c>
      <c r="C5" s="42" t="s">
        <v>2</v>
      </c>
      <c r="D5" s="42" t="s">
        <v>18</v>
      </c>
      <c r="E5" s="26" t="s">
        <v>20</v>
      </c>
      <c r="F5" s="26" t="s">
        <v>1</v>
      </c>
      <c r="G5" s="26" t="s">
        <v>23</v>
      </c>
      <c r="H5" s="43" t="s">
        <v>12</v>
      </c>
      <c r="I5" s="43" t="s">
        <v>2</v>
      </c>
      <c r="J5" s="43" t="s">
        <v>1</v>
      </c>
      <c r="K5" s="43" t="s">
        <v>18</v>
      </c>
      <c r="L5" s="33" t="s">
        <v>26</v>
      </c>
      <c r="M5" s="33" t="s">
        <v>5</v>
      </c>
      <c r="N5" s="33" t="s">
        <v>23</v>
      </c>
      <c r="O5" s="44" t="s">
        <v>9</v>
      </c>
    </row>
    <row r="6" spans="1:15" s="14" customFormat="1">
      <c r="A6" s="15" t="s">
        <v>21</v>
      </c>
      <c r="B6" s="29">
        <v>1000000</v>
      </c>
      <c r="C6" s="29"/>
      <c r="D6" s="24">
        <f>SUM(B6:C6)</f>
        <v>1000000</v>
      </c>
      <c r="E6" s="28">
        <v>0</v>
      </c>
      <c r="F6" s="16">
        <f>E6/B$16</f>
        <v>0</v>
      </c>
      <c r="G6" s="16">
        <f>D6+F6</f>
        <v>1000000</v>
      </c>
      <c r="H6" s="16">
        <f>B6</f>
        <v>1000000</v>
      </c>
      <c r="I6" s="16">
        <f>C6</f>
        <v>0</v>
      </c>
      <c r="J6" s="16">
        <f>F6</f>
        <v>0</v>
      </c>
      <c r="K6" s="16">
        <f>SUM(H6:J6)</f>
        <v>1000000</v>
      </c>
      <c r="L6" s="28"/>
      <c r="M6" s="29">
        <f ca="1">L6/B$28</f>
        <v>0</v>
      </c>
      <c r="N6" s="16">
        <f ca="1">H6+I6+J6*B$25+M6</f>
        <v>1000000</v>
      </c>
      <c r="O6" s="17">
        <f ca="1">N6/N$10</f>
        <v>0.19230769230769232</v>
      </c>
    </row>
    <row r="7" spans="1:15" s="14" customFormat="1">
      <c r="A7" s="15" t="s">
        <v>0</v>
      </c>
      <c r="B7" s="30"/>
      <c r="C7" s="29"/>
      <c r="D7" s="24">
        <f t="shared" ref="D7:D9" si="0">SUM(B7:C7)</f>
        <v>0</v>
      </c>
      <c r="E7" s="28">
        <v>5000000</v>
      </c>
      <c r="F7" s="16">
        <f t="shared" ref="F7:F9" si="1">E7/B$16</f>
        <v>1200000</v>
      </c>
      <c r="G7" s="16">
        <f t="shared" ref="G7:G9" si="2">D7+F7</f>
        <v>1200000</v>
      </c>
      <c r="H7" s="16">
        <f t="shared" ref="H7:H9" si="3">B7</f>
        <v>0</v>
      </c>
      <c r="I7" s="16">
        <f t="shared" ref="I7:I9" si="4">C7</f>
        <v>0</v>
      </c>
      <c r="J7" s="16">
        <f t="shared" ref="J7:J9" si="5">F7</f>
        <v>1200000</v>
      </c>
      <c r="K7" s="16">
        <f t="shared" ref="K7:K9" si="6">SUM(H7:J7)</f>
        <v>1200000</v>
      </c>
      <c r="L7" s="28"/>
      <c r="M7" s="29">
        <f ca="1">L7/B$28</f>
        <v>0</v>
      </c>
      <c r="N7" s="16">
        <f ca="1">H7+I7+J7*B$25+M7</f>
        <v>2000000</v>
      </c>
      <c r="O7" s="17">
        <f t="shared" ref="O7:O10" ca="1" si="7">N7/N$10</f>
        <v>0.38461538461538464</v>
      </c>
    </row>
    <row r="8" spans="1:15" s="14" customFormat="1">
      <c r="A8" s="15" t="s">
        <v>3</v>
      </c>
      <c r="B8" s="30"/>
      <c r="C8" s="29"/>
      <c r="D8" s="24">
        <f t="shared" si="0"/>
        <v>0</v>
      </c>
      <c r="E8" s="28">
        <v>0</v>
      </c>
      <c r="F8" s="16">
        <f t="shared" si="1"/>
        <v>0</v>
      </c>
      <c r="G8" s="16">
        <f t="shared" si="2"/>
        <v>0</v>
      </c>
      <c r="H8" s="16">
        <f t="shared" si="3"/>
        <v>0</v>
      </c>
      <c r="I8" s="16">
        <f t="shared" si="4"/>
        <v>0</v>
      </c>
      <c r="J8" s="16">
        <f t="shared" si="5"/>
        <v>0</v>
      </c>
      <c r="K8" s="16">
        <f t="shared" si="6"/>
        <v>0</v>
      </c>
      <c r="L8" s="28">
        <v>5000000</v>
      </c>
      <c r="M8" s="29">
        <f ca="1">L8/B$28</f>
        <v>2000000</v>
      </c>
      <c r="N8" s="16">
        <f ca="1">H8+I8+J8*B$25+M8</f>
        <v>2000000</v>
      </c>
      <c r="O8" s="17">
        <f t="shared" ca="1" si="7"/>
        <v>0.38461538461538464</v>
      </c>
    </row>
    <row r="9" spans="1:15" s="14" customFormat="1">
      <c r="A9" s="20" t="s">
        <v>22</v>
      </c>
      <c r="B9" s="31"/>
      <c r="C9" s="29">
        <v>200000</v>
      </c>
      <c r="D9" s="24">
        <f t="shared" si="0"/>
        <v>200000</v>
      </c>
      <c r="E9" s="28">
        <v>0</v>
      </c>
      <c r="F9" s="16">
        <f t="shared" si="1"/>
        <v>0</v>
      </c>
      <c r="G9" s="16">
        <f t="shared" si="2"/>
        <v>200000</v>
      </c>
      <c r="H9" s="16">
        <f t="shared" si="3"/>
        <v>0</v>
      </c>
      <c r="I9" s="16">
        <f t="shared" si="4"/>
        <v>200000</v>
      </c>
      <c r="J9" s="16">
        <f t="shared" si="5"/>
        <v>0</v>
      </c>
      <c r="K9" s="16">
        <f t="shared" si="6"/>
        <v>200000</v>
      </c>
      <c r="L9" s="28"/>
      <c r="M9" s="29">
        <f ca="1">L9/B$28</f>
        <v>0</v>
      </c>
      <c r="N9" s="16">
        <f ca="1">H9+I9+J9*B$25+M9</f>
        <v>200000</v>
      </c>
      <c r="O9" s="21">
        <f t="shared" ca="1" si="7"/>
        <v>3.8461538461538464E-2</v>
      </c>
    </row>
    <row r="10" spans="1:15" s="14" customFormat="1">
      <c r="A10" s="18" t="s">
        <v>7</v>
      </c>
      <c r="B10" s="19">
        <f>SUM(B6:B9)</f>
        <v>1000000</v>
      </c>
      <c r="C10" s="22">
        <f t="shared" ref="C10:F10" si="8">SUM(C6:C9)</f>
        <v>200000</v>
      </c>
      <c r="D10" s="22">
        <f t="shared" si="8"/>
        <v>1200000</v>
      </c>
      <c r="E10" s="27">
        <f t="shared" si="8"/>
        <v>5000000</v>
      </c>
      <c r="F10" s="22">
        <f t="shared" si="8"/>
        <v>1200000</v>
      </c>
      <c r="G10" s="22">
        <f t="shared" ref="G10" si="9">SUM(G6:G9)</f>
        <v>2400000</v>
      </c>
      <c r="H10" s="22">
        <f t="shared" ref="H10" si="10">SUM(H6:H9)</f>
        <v>1000000</v>
      </c>
      <c r="I10" s="22">
        <f t="shared" ref="I10" si="11">SUM(I6:I9)</f>
        <v>200000</v>
      </c>
      <c r="J10" s="22">
        <f t="shared" ref="J10" si="12">SUM(J6:J9)</f>
        <v>1200000</v>
      </c>
      <c r="K10" s="22">
        <f t="shared" ref="K10" si="13">SUM(K6:K9)</f>
        <v>2400000</v>
      </c>
      <c r="L10" s="27">
        <f t="shared" ref="L10" si="14">SUM(L6:L9)</f>
        <v>5000000</v>
      </c>
      <c r="M10" s="22">
        <f t="shared" ref="M10" ca="1" si="15">SUM(M6:M9)</f>
        <v>2000000</v>
      </c>
      <c r="N10" s="22">
        <f t="shared" ref="N10" ca="1" si="16">SUM(N6:N9)</f>
        <v>5200000</v>
      </c>
      <c r="O10" s="17">
        <f t="shared" ca="1" si="7"/>
        <v>1</v>
      </c>
    </row>
    <row r="11" spans="1:15">
      <c r="B11" s="6"/>
      <c r="C11" s="6"/>
      <c r="D11" s="6"/>
      <c r="E11" s="6"/>
      <c r="F11" s="7"/>
      <c r="G11" s="6"/>
      <c r="H11" s="6"/>
      <c r="I11" s="6"/>
      <c r="J11" s="6"/>
      <c r="K11" s="6"/>
      <c r="L11" s="6"/>
      <c r="M11" s="6"/>
      <c r="N11" s="6"/>
      <c r="O11" s="6"/>
    </row>
    <row r="12" spans="1:15">
      <c r="B12" s="6"/>
      <c r="C12" s="6"/>
      <c r="D12" s="6"/>
      <c r="E12" s="6"/>
      <c r="F12" s="7"/>
      <c r="G12" s="6"/>
      <c r="H12" s="6"/>
      <c r="I12" s="6"/>
      <c r="J12" s="6"/>
      <c r="K12" s="6"/>
      <c r="L12" s="6"/>
      <c r="M12" s="6"/>
      <c r="N12" s="6"/>
      <c r="O12" s="6"/>
    </row>
    <row r="13" spans="1:15">
      <c r="A13" s="13" t="s">
        <v>0</v>
      </c>
      <c r="B13" s="12"/>
      <c r="C13" s="6"/>
      <c r="D13" s="6"/>
      <c r="E13" s="6"/>
      <c r="F13" s="7"/>
      <c r="G13" s="6"/>
      <c r="H13" s="6"/>
      <c r="I13" s="6"/>
      <c r="J13" s="6"/>
      <c r="K13" s="6"/>
      <c r="L13" s="6"/>
      <c r="M13" s="6"/>
      <c r="N13" s="6"/>
      <c r="O13" s="6"/>
    </row>
    <row r="14" spans="1:15">
      <c r="A14" t="s">
        <v>13</v>
      </c>
      <c r="B14" s="25">
        <v>5000000</v>
      </c>
      <c r="C14" s="6"/>
      <c r="D14" s="6"/>
      <c r="E14" s="6"/>
      <c r="F14" s="7"/>
      <c r="G14" s="6"/>
      <c r="H14" s="6"/>
      <c r="I14" s="6"/>
      <c r="J14" s="6"/>
      <c r="K14" s="6"/>
      <c r="L14" s="6"/>
      <c r="M14" s="6"/>
      <c r="N14" s="6"/>
      <c r="O14" s="6"/>
    </row>
    <row r="15" spans="1:15">
      <c r="A15" t="s">
        <v>19</v>
      </c>
      <c r="B15" s="2">
        <f>D10</f>
        <v>1200000</v>
      </c>
      <c r="C15" s="6"/>
      <c r="D15" s="6"/>
      <c r="E15" s="6"/>
      <c r="F15" s="7"/>
      <c r="G15" s="6"/>
      <c r="H15" s="6"/>
      <c r="I15" s="6"/>
      <c r="J15" s="6"/>
      <c r="K15" s="6"/>
      <c r="L15" s="6"/>
      <c r="M15" s="6"/>
      <c r="N15" s="6"/>
      <c r="O15" s="6"/>
    </row>
    <row r="16" spans="1:15">
      <c r="A16" t="s">
        <v>8</v>
      </c>
      <c r="B16" s="38">
        <f>B14/B15</f>
        <v>4.166666666666667</v>
      </c>
      <c r="C16" s="6"/>
    </row>
    <row r="18" spans="1:4">
      <c r="A18" t="s">
        <v>24</v>
      </c>
      <c r="B18" s="5">
        <f>B16*G10</f>
        <v>10000000</v>
      </c>
      <c r="C18" s="9"/>
    </row>
    <row r="19" spans="1:4">
      <c r="A19" t="s">
        <v>25</v>
      </c>
      <c r="B19" s="5">
        <f>E10+B14</f>
        <v>10000000</v>
      </c>
      <c r="C19" s="9"/>
    </row>
    <row r="20" spans="1:4">
      <c r="B20" s="5"/>
      <c r="C20" s="9"/>
    </row>
    <row r="21" spans="1:4">
      <c r="A21" s="13" t="s">
        <v>3</v>
      </c>
      <c r="B21" s="34"/>
      <c r="D21" s="3"/>
    </row>
    <row r="22" spans="1:4">
      <c r="A22" t="s">
        <v>4</v>
      </c>
      <c r="B22" s="25">
        <v>8000000</v>
      </c>
    </row>
    <row r="23" spans="1:4">
      <c r="A23" t="s">
        <v>10</v>
      </c>
      <c r="B23" s="2">
        <f>K10</f>
        <v>2400000</v>
      </c>
    </row>
    <row r="25" spans="1:4">
      <c r="A25" s="35" t="s">
        <v>27</v>
      </c>
      <c r="B25" s="36">
        <f ca="1">IF(B16/B28&gt;1, B16/B28,1)</f>
        <v>1.6666666666666667</v>
      </c>
    </row>
    <row r="26" spans="1:4">
      <c r="A26" s="35" t="s">
        <v>28</v>
      </c>
      <c r="B26" s="2">
        <f ca="1">(B25*J10)-J10</f>
        <v>800000</v>
      </c>
    </row>
    <row r="27" spans="1:4">
      <c r="A27" t="s">
        <v>14</v>
      </c>
      <c r="B27" s="2">
        <f ca="1">B26+B23</f>
        <v>3200000</v>
      </c>
    </row>
    <row r="28" spans="1:4">
      <c r="A28" t="s">
        <v>11</v>
      </c>
      <c r="B28" s="38">
        <f ca="1">B22/B27</f>
        <v>2.5</v>
      </c>
    </row>
    <row r="30" spans="1:4">
      <c r="A30" t="s">
        <v>24</v>
      </c>
      <c r="B30" s="8">
        <f ca="1">B28*N10</f>
        <v>13000000</v>
      </c>
    </row>
    <row r="31" spans="1:4">
      <c r="A31" t="s">
        <v>25</v>
      </c>
      <c r="B31" s="8">
        <f>B22+L10</f>
        <v>13000000</v>
      </c>
    </row>
    <row r="32" spans="1:4">
      <c r="B32"/>
    </row>
    <row r="33" spans="2:14">
      <c r="B33"/>
      <c r="L33" s="4"/>
      <c r="M33" s="4"/>
      <c r="N33" s="4"/>
    </row>
    <row r="34" spans="2:14">
      <c r="B34"/>
    </row>
    <row r="35" spans="2:14">
      <c r="B35"/>
    </row>
    <row r="36" spans="2:14">
      <c r="B36"/>
    </row>
  </sheetData>
  <mergeCells count="2">
    <mergeCell ref="B4:G4"/>
    <mergeCell ref="H4:O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B629C-72BB-A94E-AAA4-8BA641619B7F}">
  <dimension ref="A1:O43"/>
  <sheetViews>
    <sheetView workbookViewId="0">
      <selection activeCell="C31" sqref="C31"/>
    </sheetView>
  </sheetViews>
  <sheetFormatPr baseColWidth="10" defaultRowHeight="16"/>
  <cols>
    <col min="1" max="1" width="32.6640625" customWidth="1"/>
    <col min="2" max="2" width="16.6640625" style="1" customWidth="1"/>
    <col min="3" max="15" width="16.6640625" customWidth="1"/>
  </cols>
  <sheetData>
    <row r="1" spans="1:15">
      <c r="A1" s="10" t="s">
        <v>36</v>
      </c>
    </row>
    <row r="4" spans="1:15">
      <c r="A4" s="10"/>
      <c r="B4" s="32" t="s">
        <v>0</v>
      </c>
      <c r="C4" s="32"/>
      <c r="D4" s="32"/>
      <c r="E4" s="32"/>
      <c r="F4" s="32"/>
      <c r="G4" s="32"/>
      <c r="H4" s="37" t="s">
        <v>3</v>
      </c>
      <c r="I4" s="37"/>
      <c r="J4" s="37"/>
      <c r="K4" s="37"/>
      <c r="L4" s="37"/>
      <c r="M4" s="37"/>
      <c r="N4" s="37"/>
      <c r="O4" s="37"/>
    </row>
    <row r="5" spans="1:15" s="23" customFormat="1" ht="51">
      <c r="A5" s="41" t="s">
        <v>6</v>
      </c>
      <c r="B5" s="42" t="s">
        <v>12</v>
      </c>
      <c r="C5" s="42" t="s">
        <v>2</v>
      </c>
      <c r="D5" s="42" t="s">
        <v>18</v>
      </c>
      <c r="E5" s="26" t="s">
        <v>20</v>
      </c>
      <c r="F5" s="26" t="s">
        <v>1</v>
      </c>
      <c r="G5" s="26" t="s">
        <v>23</v>
      </c>
      <c r="H5" s="43" t="s">
        <v>12</v>
      </c>
      <c r="I5" s="43" t="s">
        <v>2</v>
      </c>
      <c r="J5" s="43" t="s">
        <v>1</v>
      </c>
      <c r="K5" s="43" t="s">
        <v>18</v>
      </c>
      <c r="L5" s="33" t="s">
        <v>26</v>
      </c>
      <c r="M5" s="33" t="s">
        <v>5</v>
      </c>
      <c r="N5" s="33" t="s">
        <v>23</v>
      </c>
      <c r="O5" s="44" t="s">
        <v>9</v>
      </c>
    </row>
    <row r="6" spans="1:15" s="14" customFormat="1">
      <c r="A6" s="15" t="s">
        <v>21</v>
      </c>
      <c r="B6" s="29">
        <v>1000000</v>
      </c>
      <c r="C6" s="29"/>
      <c r="D6" s="24">
        <f>SUM(B6:C6)</f>
        <v>1000000</v>
      </c>
      <c r="E6" s="28">
        <v>0</v>
      </c>
      <c r="F6" s="16">
        <f>E6/B$16</f>
        <v>0</v>
      </c>
      <c r="G6" s="16">
        <f>D6+F6</f>
        <v>1000000</v>
      </c>
      <c r="H6" s="16">
        <f>B6</f>
        <v>1000000</v>
      </c>
      <c r="I6" s="16">
        <f>C6</f>
        <v>0</v>
      </c>
      <c r="J6" s="16">
        <f>F6</f>
        <v>0</v>
      </c>
      <c r="K6" s="16">
        <f>SUM(H6:J6)</f>
        <v>1000000</v>
      </c>
      <c r="L6" s="28"/>
      <c r="M6" s="29">
        <f ca="1">L6/B$35</f>
        <v>0</v>
      </c>
      <c r="N6" s="16">
        <f ca="1">H6+I6+J6*B$31+M6</f>
        <v>1000000</v>
      </c>
      <c r="O6" s="17">
        <f ca="1">N6/N$10</f>
        <v>0.243589743589745</v>
      </c>
    </row>
    <row r="7" spans="1:15" s="14" customFormat="1">
      <c r="A7" s="15" t="s">
        <v>0</v>
      </c>
      <c r="B7" s="30"/>
      <c r="C7" s="29"/>
      <c r="D7" s="24">
        <f t="shared" ref="D7:D9" si="0">SUM(B7:C7)</f>
        <v>0</v>
      </c>
      <c r="E7" s="28">
        <v>5000000</v>
      </c>
      <c r="F7" s="16">
        <f t="shared" ref="F7:F9" si="1">E7/B$16</f>
        <v>1200000</v>
      </c>
      <c r="G7" s="16">
        <f t="shared" ref="G7:G9" si="2">D7+F7</f>
        <v>1200000</v>
      </c>
      <c r="H7" s="16">
        <f t="shared" ref="H7:I9" si="3">B7</f>
        <v>0</v>
      </c>
      <c r="I7" s="16">
        <f t="shared" si="3"/>
        <v>0</v>
      </c>
      <c r="J7" s="16">
        <f t="shared" ref="J7:J9" si="4">F7</f>
        <v>1200000</v>
      </c>
      <c r="K7" s="16">
        <f t="shared" ref="K7:K9" si="5">SUM(H7:J7)</f>
        <v>1200000</v>
      </c>
      <c r="L7" s="28"/>
      <c r="M7" s="29">
        <f ca="1">L7/B$35</f>
        <v>0</v>
      </c>
      <c r="N7" s="16">
        <f ca="1">H7+I7+J7*B$31+M7</f>
        <v>1326315.7894736812</v>
      </c>
      <c r="O7" s="17">
        <f t="shared" ref="O7:O10" ca="1" si="6">N7/N$10</f>
        <v>0.32307692307692426</v>
      </c>
    </row>
    <row r="8" spans="1:15" s="14" customFormat="1">
      <c r="A8" s="15" t="s">
        <v>3</v>
      </c>
      <c r="B8" s="30"/>
      <c r="C8" s="29"/>
      <c r="D8" s="24">
        <f t="shared" si="0"/>
        <v>0</v>
      </c>
      <c r="E8" s="28">
        <v>0</v>
      </c>
      <c r="F8" s="16">
        <f t="shared" si="1"/>
        <v>0</v>
      </c>
      <c r="G8" s="16">
        <f t="shared" si="2"/>
        <v>0</v>
      </c>
      <c r="H8" s="16">
        <f t="shared" si="3"/>
        <v>0</v>
      </c>
      <c r="I8" s="16">
        <f t="shared" si="3"/>
        <v>0</v>
      </c>
      <c r="J8" s="16">
        <f t="shared" si="4"/>
        <v>0</v>
      </c>
      <c r="K8" s="16">
        <f t="shared" si="5"/>
        <v>0</v>
      </c>
      <c r="L8" s="28">
        <v>5000000</v>
      </c>
      <c r="M8" s="29">
        <f ca="1">L8/B$35</f>
        <v>1578947.3684210507</v>
      </c>
      <c r="N8" s="16">
        <f ca="1">H8+I8+J8*B$31+M8</f>
        <v>1578947.3684210507</v>
      </c>
      <c r="O8" s="17">
        <f t="shared" ca="1" si="6"/>
        <v>0.38461538461538641</v>
      </c>
    </row>
    <row r="9" spans="1:15" s="14" customFormat="1">
      <c r="A9" s="20" t="s">
        <v>22</v>
      </c>
      <c r="B9" s="31"/>
      <c r="C9" s="29">
        <v>200000</v>
      </c>
      <c r="D9" s="24">
        <f t="shared" si="0"/>
        <v>200000</v>
      </c>
      <c r="E9" s="28">
        <v>0</v>
      </c>
      <c r="F9" s="16">
        <f t="shared" si="1"/>
        <v>0</v>
      </c>
      <c r="G9" s="16">
        <f t="shared" si="2"/>
        <v>200000</v>
      </c>
      <c r="H9" s="16">
        <f t="shared" si="3"/>
        <v>0</v>
      </c>
      <c r="I9" s="16">
        <f t="shared" si="3"/>
        <v>200000</v>
      </c>
      <c r="J9" s="16">
        <f t="shared" si="4"/>
        <v>0</v>
      </c>
      <c r="K9" s="16">
        <f t="shared" si="5"/>
        <v>200000</v>
      </c>
      <c r="L9" s="28"/>
      <c r="M9" s="29">
        <f ca="1">L9/B$35</f>
        <v>0</v>
      </c>
      <c r="N9" s="16">
        <f ca="1">H9+I9+J9*B$31+M9</f>
        <v>200000</v>
      </c>
      <c r="O9" s="21">
        <f t="shared" ca="1" si="6"/>
        <v>4.8717948717949003E-2</v>
      </c>
    </row>
    <row r="10" spans="1:15" s="14" customFormat="1">
      <c r="A10" s="18" t="s">
        <v>7</v>
      </c>
      <c r="B10" s="19">
        <f>SUM(B6:B9)</f>
        <v>1000000</v>
      </c>
      <c r="C10" s="22">
        <f t="shared" ref="C10:N10" si="7">SUM(C6:C9)</f>
        <v>200000</v>
      </c>
      <c r="D10" s="22">
        <f t="shared" si="7"/>
        <v>1200000</v>
      </c>
      <c r="E10" s="27">
        <f t="shared" si="7"/>
        <v>5000000</v>
      </c>
      <c r="F10" s="22">
        <f t="shared" si="7"/>
        <v>1200000</v>
      </c>
      <c r="G10" s="22">
        <f t="shared" si="7"/>
        <v>2400000</v>
      </c>
      <c r="H10" s="22">
        <f t="shared" si="7"/>
        <v>1000000</v>
      </c>
      <c r="I10" s="22">
        <f t="shared" si="7"/>
        <v>200000</v>
      </c>
      <c r="J10" s="22">
        <f t="shared" si="7"/>
        <v>1200000</v>
      </c>
      <c r="K10" s="22">
        <f t="shared" si="7"/>
        <v>2400000</v>
      </c>
      <c r="L10" s="27">
        <f t="shared" si="7"/>
        <v>5000000</v>
      </c>
      <c r="M10" s="22">
        <f t="shared" ca="1" si="7"/>
        <v>1578947.3684210507</v>
      </c>
      <c r="N10" s="22">
        <f t="shared" ca="1" si="7"/>
        <v>4105263.157894732</v>
      </c>
      <c r="O10" s="17">
        <f t="shared" ca="1" si="6"/>
        <v>1</v>
      </c>
    </row>
    <row r="11" spans="1:15">
      <c r="B11" s="6"/>
      <c r="C11" s="6"/>
      <c r="D11" s="6"/>
      <c r="E11" s="6"/>
      <c r="F11" s="7"/>
      <c r="G11" s="6"/>
      <c r="H11" s="6"/>
      <c r="I11" s="6"/>
      <c r="J11" s="6"/>
      <c r="K11" s="6"/>
      <c r="L11" s="6"/>
      <c r="M11" s="6"/>
      <c r="N11" s="6"/>
      <c r="O11" s="6"/>
    </row>
    <row r="12" spans="1:15">
      <c r="B12" s="6"/>
      <c r="C12" s="6"/>
      <c r="D12" s="6"/>
      <c r="E12" s="6"/>
      <c r="F12" s="7"/>
      <c r="G12" s="6"/>
      <c r="H12" s="6"/>
      <c r="I12" s="6"/>
      <c r="J12" s="6"/>
      <c r="K12" s="6"/>
      <c r="L12" s="6"/>
      <c r="M12" s="6"/>
      <c r="N12" s="6"/>
      <c r="O12" s="6"/>
    </row>
    <row r="13" spans="1:15">
      <c r="A13" s="13" t="s">
        <v>0</v>
      </c>
      <c r="B13" s="12"/>
      <c r="C13" s="6"/>
      <c r="D13" s="6"/>
      <c r="E13" s="6"/>
      <c r="F13" s="7"/>
      <c r="G13" s="6"/>
      <c r="H13" s="6"/>
      <c r="I13" s="6"/>
      <c r="J13" s="6"/>
      <c r="K13" s="6"/>
      <c r="L13" s="6"/>
      <c r="M13" s="6"/>
      <c r="N13" s="6"/>
      <c r="O13" s="6"/>
    </row>
    <row r="14" spans="1:15">
      <c r="A14" t="s">
        <v>13</v>
      </c>
      <c r="B14" s="25">
        <v>5000000</v>
      </c>
      <c r="C14" s="6"/>
      <c r="D14" s="6"/>
      <c r="E14" s="6"/>
      <c r="F14" s="7"/>
      <c r="G14" s="6"/>
      <c r="H14" s="6"/>
      <c r="I14" s="6"/>
      <c r="J14" s="6"/>
      <c r="K14" s="6"/>
      <c r="L14" s="6"/>
      <c r="M14" s="6"/>
      <c r="N14" s="6"/>
      <c r="O14" s="6"/>
    </row>
    <row r="15" spans="1:15">
      <c r="A15" t="s">
        <v>19</v>
      </c>
      <c r="B15" s="2">
        <f>D10</f>
        <v>1200000</v>
      </c>
      <c r="C15" s="6"/>
      <c r="D15" s="6"/>
      <c r="E15" s="6"/>
      <c r="F15" s="7"/>
      <c r="G15" s="6"/>
      <c r="H15" s="6"/>
      <c r="I15" s="6"/>
      <c r="J15" s="6"/>
      <c r="K15" s="6"/>
      <c r="L15" s="6"/>
      <c r="M15" s="6"/>
      <c r="N15" s="6"/>
      <c r="O15" s="6"/>
    </row>
    <row r="16" spans="1:15">
      <c r="A16" t="s">
        <v>8</v>
      </c>
      <c r="B16" s="38">
        <f>B14/B15</f>
        <v>4.166666666666667</v>
      </c>
      <c r="C16" s="6"/>
    </row>
    <row r="18" spans="1:4">
      <c r="A18" t="s">
        <v>24</v>
      </c>
      <c r="B18" s="5">
        <f>B16*G10</f>
        <v>10000000</v>
      </c>
      <c r="C18" s="9"/>
    </row>
    <row r="19" spans="1:4">
      <c r="A19" t="s">
        <v>25</v>
      </c>
      <c r="B19" s="5">
        <f>E10+B14</f>
        <v>10000000</v>
      </c>
      <c r="C19" s="9"/>
    </row>
    <row r="20" spans="1:4">
      <c r="B20" s="5"/>
      <c r="C20" s="9"/>
    </row>
    <row r="21" spans="1:4">
      <c r="A21" s="13" t="s">
        <v>3</v>
      </c>
      <c r="B21" s="34"/>
      <c r="D21" s="3"/>
    </row>
    <row r="22" spans="1:4">
      <c r="A22" t="s">
        <v>4</v>
      </c>
      <c r="B22" s="25">
        <v>8000000</v>
      </c>
    </row>
    <row r="23" spans="1:4">
      <c r="A23" t="s">
        <v>10</v>
      </c>
      <c r="B23" s="2">
        <f>K10</f>
        <v>2400000</v>
      </c>
    </row>
    <row r="25" spans="1:4">
      <c r="A25" t="s">
        <v>31</v>
      </c>
      <c r="B25" s="40" t="s">
        <v>32</v>
      </c>
    </row>
    <row r="26" spans="1:4">
      <c r="A26" t="s">
        <v>29</v>
      </c>
      <c r="B26" s="1">
        <f>B16</f>
        <v>4.166666666666667</v>
      </c>
    </row>
    <row r="27" spans="1:4">
      <c r="A27" t="s">
        <v>15</v>
      </c>
      <c r="B27" s="2">
        <f>G10</f>
        <v>2400000</v>
      </c>
      <c r="C27" s="45" t="s">
        <v>34</v>
      </c>
    </row>
    <row r="28" spans="1:4">
      <c r="A28" t="s">
        <v>16</v>
      </c>
      <c r="B28" s="2">
        <f>L10/B16</f>
        <v>1200000</v>
      </c>
    </row>
    <row r="29" spans="1:4">
      <c r="A29" t="s">
        <v>17</v>
      </c>
      <c r="B29" s="2">
        <f ca="1">M10</f>
        <v>1578947.3684210507</v>
      </c>
    </row>
    <row r="30" spans="1:4">
      <c r="A30" t="s">
        <v>30</v>
      </c>
      <c r="B30" s="1">
        <f ca="1">B26*(B27+B28)/(B27+B29)</f>
        <v>3.769841269841272</v>
      </c>
    </row>
    <row r="31" spans="1:4">
      <c r="A31" s="35" t="s">
        <v>33</v>
      </c>
      <c r="B31" s="36">
        <f ca="1">IF(B26/B30&gt;1, B26/B30,1)</f>
        <v>1.1052631578947363</v>
      </c>
      <c r="C31" s="45" t="s">
        <v>38</v>
      </c>
    </row>
    <row r="32" spans="1:4">
      <c r="A32" s="35" t="s">
        <v>28</v>
      </c>
      <c r="B32" s="2">
        <f ca="1">IFERROR((B31*J10)-J10,0)</f>
        <v>126315.78947368357</v>
      </c>
    </row>
    <row r="34" spans="1:2">
      <c r="A34" t="s">
        <v>14</v>
      </c>
      <c r="B34" s="2">
        <f ca="1">B32+B23</f>
        <v>2526315.7894736836</v>
      </c>
    </row>
    <row r="35" spans="1:2">
      <c r="A35" t="s">
        <v>11</v>
      </c>
      <c r="B35" s="38">
        <f ca="1">B22/B34</f>
        <v>3.1666666666666674</v>
      </c>
    </row>
    <row r="37" spans="1:2">
      <c r="A37" t="s">
        <v>24</v>
      </c>
      <c r="B37" s="5">
        <f ca="1">B35*N10</f>
        <v>12999999.999999987</v>
      </c>
    </row>
    <row r="38" spans="1:2">
      <c r="A38" t="s">
        <v>25</v>
      </c>
      <c r="B38" s="5">
        <f>B22+L10</f>
        <v>13000000</v>
      </c>
    </row>
    <row r="41" spans="1:2">
      <c r="B41" s="11"/>
    </row>
    <row r="43" spans="1:2">
      <c r="B43" s="39"/>
    </row>
  </sheetData>
  <mergeCells count="2">
    <mergeCell ref="B4:G4"/>
    <mergeCell ref="H4:O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8C5BB-6190-1C4E-8AE2-C1CD46D3C075}">
  <dimension ref="A1:O43"/>
  <sheetViews>
    <sheetView topLeftCell="A12" workbookViewId="0">
      <selection activeCell="C31" sqref="C31"/>
    </sheetView>
  </sheetViews>
  <sheetFormatPr baseColWidth="10" defaultRowHeight="16"/>
  <cols>
    <col min="1" max="1" width="32.6640625" customWidth="1"/>
    <col min="2" max="2" width="16.6640625" style="1" customWidth="1"/>
    <col min="3" max="15" width="16.6640625" customWidth="1"/>
  </cols>
  <sheetData>
    <row r="1" spans="1:15">
      <c r="A1" s="10" t="s">
        <v>37</v>
      </c>
    </row>
    <row r="4" spans="1:15">
      <c r="A4" s="10"/>
      <c r="B4" s="32" t="s">
        <v>0</v>
      </c>
      <c r="C4" s="32"/>
      <c r="D4" s="32"/>
      <c r="E4" s="32"/>
      <c r="F4" s="32"/>
      <c r="G4" s="32"/>
      <c r="H4" s="37" t="s">
        <v>3</v>
      </c>
      <c r="I4" s="37"/>
      <c r="J4" s="37"/>
      <c r="K4" s="37"/>
      <c r="L4" s="37"/>
      <c r="M4" s="37"/>
      <c r="N4" s="37"/>
      <c r="O4" s="37"/>
    </row>
    <row r="5" spans="1:15" s="23" customFormat="1" ht="51">
      <c r="A5" s="41" t="s">
        <v>6</v>
      </c>
      <c r="B5" s="42" t="s">
        <v>12</v>
      </c>
      <c r="C5" s="42" t="s">
        <v>2</v>
      </c>
      <c r="D5" s="42" t="s">
        <v>18</v>
      </c>
      <c r="E5" s="26" t="s">
        <v>20</v>
      </c>
      <c r="F5" s="26" t="s">
        <v>1</v>
      </c>
      <c r="G5" s="26" t="s">
        <v>23</v>
      </c>
      <c r="H5" s="43" t="s">
        <v>12</v>
      </c>
      <c r="I5" s="43" t="s">
        <v>2</v>
      </c>
      <c r="J5" s="43" t="s">
        <v>1</v>
      </c>
      <c r="K5" s="43" t="s">
        <v>18</v>
      </c>
      <c r="L5" s="33" t="s">
        <v>26</v>
      </c>
      <c r="M5" s="33" t="s">
        <v>5</v>
      </c>
      <c r="N5" s="33" t="s">
        <v>23</v>
      </c>
      <c r="O5" s="44" t="s">
        <v>9</v>
      </c>
    </row>
    <row r="6" spans="1:15" s="14" customFormat="1">
      <c r="A6" s="15" t="s">
        <v>21</v>
      </c>
      <c r="B6" s="29">
        <v>1000000</v>
      </c>
      <c r="C6" s="29"/>
      <c r="D6" s="24">
        <f>SUM(B6:C6)</f>
        <v>1000000</v>
      </c>
      <c r="E6" s="28">
        <v>0</v>
      </c>
      <c r="F6" s="16">
        <f>E6/B$16</f>
        <v>0</v>
      </c>
      <c r="G6" s="16">
        <f>D6+F6</f>
        <v>1000000</v>
      </c>
      <c r="H6" s="16">
        <f>B6</f>
        <v>1000000</v>
      </c>
      <c r="I6" s="16">
        <f>C6</f>
        <v>0</v>
      </c>
      <c r="J6" s="16">
        <f>F6</f>
        <v>0</v>
      </c>
      <c r="K6" s="16">
        <f>SUM(H6:J6)</f>
        <v>1000000</v>
      </c>
      <c r="L6" s="28"/>
      <c r="M6" s="29">
        <f ca="1">L6/B$35</f>
        <v>0</v>
      </c>
      <c r="N6" s="16">
        <f ca="1">H6+I6+J6*B$31+M6</f>
        <v>1000000</v>
      </c>
      <c r="O6" s="17">
        <f ca="1">N6/N$10</f>
        <v>0.23504273504273501</v>
      </c>
    </row>
    <row r="7" spans="1:15" s="14" customFormat="1">
      <c r="A7" s="15" t="s">
        <v>0</v>
      </c>
      <c r="B7" s="30"/>
      <c r="C7" s="29"/>
      <c r="D7" s="24">
        <f t="shared" ref="D7:D9" si="0">SUM(B7:C7)</f>
        <v>0</v>
      </c>
      <c r="E7" s="28">
        <v>5000000</v>
      </c>
      <c r="F7" s="16">
        <f t="shared" ref="F7:F9" si="1">E7/B$16</f>
        <v>1200000</v>
      </c>
      <c r="G7" s="16">
        <f t="shared" ref="G7:G9" si="2">D7+F7</f>
        <v>1200000</v>
      </c>
      <c r="H7" s="16">
        <f t="shared" ref="H7:I9" si="3">B7</f>
        <v>0</v>
      </c>
      <c r="I7" s="16">
        <f t="shared" si="3"/>
        <v>0</v>
      </c>
      <c r="J7" s="16">
        <f t="shared" ref="J7:J9" si="4">F7</f>
        <v>1200000</v>
      </c>
      <c r="K7" s="16">
        <f t="shared" ref="K7:K9" si="5">SUM(H7:J7)</f>
        <v>1200000</v>
      </c>
      <c r="L7" s="28"/>
      <c r="M7" s="29">
        <f ca="1">L7/B$35</f>
        <v>0</v>
      </c>
      <c r="N7" s="16">
        <f ca="1">H7+I7+J7*B$31+M7</f>
        <v>1418181.8181818186</v>
      </c>
      <c r="O7" s="17">
        <f t="shared" ref="O7:O10" ca="1" si="6">N7/N$10</f>
        <v>0.33333333333333337</v>
      </c>
    </row>
    <row r="8" spans="1:15" s="14" customFormat="1">
      <c r="A8" s="15" t="s">
        <v>3</v>
      </c>
      <c r="B8" s="30"/>
      <c r="C8" s="29"/>
      <c r="D8" s="24">
        <f t="shared" si="0"/>
        <v>0</v>
      </c>
      <c r="E8" s="28">
        <v>0</v>
      </c>
      <c r="F8" s="16">
        <f t="shared" si="1"/>
        <v>0</v>
      </c>
      <c r="G8" s="16">
        <f t="shared" si="2"/>
        <v>0</v>
      </c>
      <c r="H8" s="16">
        <f t="shared" si="3"/>
        <v>0</v>
      </c>
      <c r="I8" s="16">
        <f t="shared" si="3"/>
        <v>0</v>
      </c>
      <c r="J8" s="16">
        <f t="shared" si="4"/>
        <v>0</v>
      </c>
      <c r="K8" s="16">
        <f t="shared" si="5"/>
        <v>0</v>
      </c>
      <c r="L8" s="28">
        <v>5000000</v>
      </c>
      <c r="M8" s="29">
        <f ca="1">L8/B$35</f>
        <v>1636363.6363636365</v>
      </c>
      <c r="N8" s="16">
        <f ca="1">H8+I8+J8*B$31+M8</f>
        <v>1636363.6363636365</v>
      </c>
      <c r="O8" s="17">
        <f t="shared" ca="1" si="6"/>
        <v>0.38461538461538458</v>
      </c>
    </row>
    <row r="9" spans="1:15" s="14" customFormat="1">
      <c r="A9" s="20" t="s">
        <v>22</v>
      </c>
      <c r="B9" s="31"/>
      <c r="C9" s="29">
        <v>200000</v>
      </c>
      <c r="D9" s="24">
        <f t="shared" si="0"/>
        <v>200000</v>
      </c>
      <c r="E9" s="28">
        <v>0</v>
      </c>
      <c r="F9" s="16">
        <f t="shared" si="1"/>
        <v>0</v>
      </c>
      <c r="G9" s="16">
        <f t="shared" si="2"/>
        <v>200000</v>
      </c>
      <c r="H9" s="16">
        <f t="shared" si="3"/>
        <v>0</v>
      </c>
      <c r="I9" s="16">
        <f t="shared" si="3"/>
        <v>200000</v>
      </c>
      <c r="J9" s="16">
        <f t="shared" si="4"/>
        <v>0</v>
      </c>
      <c r="K9" s="16">
        <f t="shared" si="5"/>
        <v>200000</v>
      </c>
      <c r="L9" s="28"/>
      <c r="M9" s="29">
        <f ca="1">L9/B$35</f>
        <v>0</v>
      </c>
      <c r="N9" s="16">
        <f ca="1">H9+I9+J9*B$31+M9</f>
        <v>200000</v>
      </c>
      <c r="O9" s="21">
        <f t="shared" ca="1" si="6"/>
        <v>4.7008547008547001E-2</v>
      </c>
    </row>
    <row r="10" spans="1:15" s="14" customFormat="1">
      <c r="A10" s="18" t="s">
        <v>7</v>
      </c>
      <c r="B10" s="19">
        <f>SUM(B6:B9)</f>
        <v>1000000</v>
      </c>
      <c r="C10" s="22">
        <f t="shared" ref="C10:N10" si="7">SUM(C6:C9)</f>
        <v>200000</v>
      </c>
      <c r="D10" s="22">
        <f t="shared" si="7"/>
        <v>1200000</v>
      </c>
      <c r="E10" s="27">
        <f t="shared" si="7"/>
        <v>5000000</v>
      </c>
      <c r="F10" s="22">
        <f t="shared" si="7"/>
        <v>1200000</v>
      </c>
      <c r="G10" s="22">
        <f t="shared" si="7"/>
        <v>2400000</v>
      </c>
      <c r="H10" s="22">
        <f t="shared" si="7"/>
        <v>1000000</v>
      </c>
      <c r="I10" s="22">
        <f t="shared" si="7"/>
        <v>200000</v>
      </c>
      <c r="J10" s="22">
        <f t="shared" si="7"/>
        <v>1200000</v>
      </c>
      <c r="K10" s="22">
        <f t="shared" si="7"/>
        <v>2400000</v>
      </c>
      <c r="L10" s="27">
        <f t="shared" si="7"/>
        <v>5000000</v>
      </c>
      <c r="M10" s="22">
        <f t="shared" ca="1" si="7"/>
        <v>1636363.6363636365</v>
      </c>
      <c r="N10" s="22">
        <f t="shared" ca="1" si="7"/>
        <v>4254545.4545454551</v>
      </c>
      <c r="O10" s="17">
        <f t="shared" ca="1" si="6"/>
        <v>1</v>
      </c>
    </row>
    <row r="11" spans="1:15">
      <c r="B11" s="6"/>
      <c r="C11" s="6"/>
      <c r="D11" s="6"/>
      <c r="E11" s="6"/>
      <c r="F11" s="7"/>
      <c r="G11" s="6"/>
      <c r="H11" s="6"/>
      <c r="I11" s="6"/>
      <c r="J11" s="6"/>
      <c r="K11" s="6"/>
      <c r="L11" s="6"/>
      <c r="M11" s="6"/>
      <c r="N11" s="6"/>
      <c r="O11" s="6"/>
    </row>
    <row r="12" spans="1:15">
      <c r="B12" s="6"/>
      <c r="C12" s="6"/>
      <c r="D12" s="6"/>
      <c r="E12" s="6"/>
      <c r="F12" s="7"/>
      <c r="G12" s="6"/>
      <c r="H12" s="6"/>
      <c r="I12" s="6"/>
      <c r="J12" s="6"/>
      <c r="K12" s="6"/>
      <c r="L12" s="6"/>
      <c r="M12" s="6"/>
      <c r="N12" s="6"/>
      <c r="O12" s="6"/>
    </row>
    <row r="13" spans="1:15">
      <c r="A13" s="13" t="s">
        <v>0</v>
      </c>
      <c r="B13" s="12"/>
      <c r="C13" s="6"/>
      <c r="D13" s="6"/>
      <c r="E13" s="6"/>
      <c r="F13" s="7"/>
      <c r="G13" s="6"/>
      <c r="H13" s="6"/>
      <c r="I13" s="6"/>
      <c r="J13" s="6"/>
      <c r="K13" s="6"/>
      <c r="L13" s="6"/>
      <c r="M13" s="6"/>
      <c r="N13" s="6"/>
      <c r="O13" s="6"/>
    </row>
    <row r="14" spans="1:15">
      <c r="A14" t="s">
        <v>13</v>
      </c>
      <c r="B14" s="25">
        <v>5000000</v>
      </c>
      <c r="C14" s="6"/>
      <c r="D14" s="6"/>
      <c r="E14" s="6"/>
      <c r="F14" s="7"/>
      <c r="G14" s="6"/>
      <c r="H14" s="6"/>
      <c r="I14" s="6"/>
      <c r="J14" s="6"/>
      <c r="K14" s="6"/>
      <c r="L14" s="6"/>
      <c r="M14" s="6"/>
      <c r="N14" s="6"/>
      <c r="O14" s="6"/>
    </row>
    <row r="15" spans="1:15">
      <c r="A15" t="s">
        <v>19</v>
      </c>
      <c r="B15" s="2">
        <f>D10</f>
        <v>1200000</v>
      </c>
      <c r="C15" s="6"/>
      <c r="D15" s="6"/>
      <c r="E15" s="6"/>
      <c r="F15" s="7"/>
      <c r="G15" s="6"/>
      <c r="H15" s="6"/>
      <c r="I15" s="6"/>
      <c r="J15" s="6"/>
      <c r="K15" s="6"/>
      <c r="L15" s="6"/>
      <c r="M15" s="6"/>
      <c r="N15" s="6"/>
      <c r="O15" s="6"/>
    </row>
    <row r="16" spans="1:15">
      <c r="A16" t="s">
        <v>8</v>
      </c>
      <c r="B16" s="38">
        <f>B14/B15</f>
        <v>4.166666666666667</v>
      </c>
      <c r="C16" s="6"/>
    </row>
    <row r="18" spans="1:4">
      <c r="A18" t="s">
        <v>24</v>
      </c>
      <c r="B18" s="5">
        <f>B16*G10</f>
        <v>10000000</v>
      </c>
      <c r="C18" s="9"/>
    </row>
    <row r="19" spans="1:4">
      <c r="A19" t="s">
        <v>25</v>
      </c>
      <c r="B19" s="5">
        <f>E10+B14</f>
        <v>10000000</v>
      </c>
      <c r="C19" s="9"/>
    </row>
    <row r="20" spans="1:4">
      <c r="B20" s="5"/>
      <c r="C20" s="9"/>
    </row>
    <row r="21" spans="1:4">
      <c r="A21" s="13" t="s">
        <v>3</v>
      </c>
      <c r="B21" s="34"/>
      <c r="D21" s="3"/>
    </row>
    <row r="22" spans="1:4">
      <c r="A22" t="s">
        <v>4</v>
      </c>
      <c r="B22" s="25">
        <v>8000000</v>
      </c>
    </row>
    <row r="23" spans="1:4">
      <c r="A23" t="s">
        <v>10</v>
      </c>
      <c r="B23" s="2">
        <f>K10</f>
        <v>2400000</v>
      </c>
    </row>
    <row r="25" spans="1:4">
      <c r="A25" t="s">
        <v>31</v>
      </c>
      <c r="B25" s="40" t="s">
        <v>32</v>
      </c>
    </row>
    <row r="26" spans="1:4">
      <c r="A26" t="s">
        <v>29</v>
      </c>
      <c r="B26" s="1">
        <f>B16</f>
        <v>4.166666666666667</v>
      </c>
    </row>
    <row r="27" spans="1:4">
      <c r="A27" t="s">
        <v>15</v>
      </c>
      <c r="B27" s="2">
        <f>F10</f>
        <v>1200000</v>
      </c>
    </row>
    <row r="28" spans="1:4">
      <c r="A28" t="s">
        <v>16</v>
      </c>
      <c r="B28" s="2">
        <f>L10/B16</f>
        <v>1200000</v>
      </c>
    </row>
    <row r="29" spans="1:4">
      <c r="A29" t="s">
        <v>17</v>
      </c>
      <c r="B29" s="2">
        <f ca="1">M10</f>
        <v>1636363.6363636365</v>
      </c>
    </row>
    <row r="30" spans="1:4">
      <c r="A30" t="s">
        <v>30</v>
      </c>
      <c r="B30" s="1">
        <f ca="1">B26*(B27+B28)/(B27+B29)</f>
        <v>3.5256410256410251</v>
      </c>
    </row>
    <row r="31" spans="1:4">
      <c r="A31" s="35" t="s">
        <v>33</v>
      </c>
      <c r="B31" s="36">
        <f ca="1">IF(B26/B30&gt;1, B26/B30,1)</f>
        <v>1.1818181818181821</v>
      </c>
      <c r="C31" s="45" t="s">
        <v>38</v>
      </c>
    </row>
    <row r="32" spans="1:4">
      <c r="A32" s="35" t="s">
        <v>28</v>
      </c>
      <c r="B32" s="2">
        <f ca="1">IFERROR((B31*J10)-J10,0)</f>
        <v>218181.81818181858</v>
      </c>
    </row>
    <row r="34" spans="1:2">
      <c r="A34" t="s">
        <v>14</v>
      </c>
      <c r="B34" s="2">
        <f ca="1">B32+B23</f>
        <v>2618181.8181818184</v>
      </c>
    </row>
    <row r="35" spans="1:2">
      <c r="A35" t="s">
        <v>11</v>
      </c>
      <c r="B35" s="38">
        <f ca="1">B22/B34</f>
        <v>3.0555555555555554</v>
      </c>
    </row>
    <row r="37" spans="1:2">
      <c r="A37" t="s">
        <v>24</v>
      </c>
      <c r="B37" s="5">
        <f ca="1">B35*N10</f>
        <v>13000000</v>
      </c>
    </row>
    <row r="38" spans="1:2">
      <c r="A38" t="s">
        <v>25</v>
      </c>
      <c r="B38" s="5">
        <f>B22+L10</f>
        <v>13000000</v>
      </c>
    </row>
    <row r="41" spans="1:2">
      <c r="B41" s="11"/>
    </row>
    <row r="43" spans="1:2">
      <c r="B43" s="39"/>
    </row>
  </sheetData>
  <mergeCells count="2">
    <mergeCell ref="B4:G4"/>
    <mergeCell ref="H4:O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Full Ratchet</vt:lpstr>
      <vt:lpstr>Broad-Based</vt:lpstr>
      <vt:lpstr>Narrow-Based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PrefStack.com</dc:creator>
  <cp:keywords/>
  <dc:description/>
  <cp:lastModifiedBy>Andrew Haigh</cp:lastModifiedBy>
  <dcterms:created xsi:type="dcterms:W3CDTF">2019-02-14T13:44:55Z</dcterms:created>
  <dcterms:modified xsi:type="dcterms:W3CDTF">2019-03-29T10:43:02Z</dcterms:modified>
  <cp:category/>
</cp:coreProperties>
</file>